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 iterate="1" calcOnSave="0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J63" i="18" l="1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L65" i="18"/>
  <c r="G55" i="18"/>
  <c r="L55" i="18"/>
  <c r="F55" i="18"/>
  <c r="M55" i="18"/>
  <c r="E21" i="18"/>
  <c r="N55" i="18"/>
  <c r="F69" i="17"/>
  <c r="G69" i="17"/>
  <c r="H69" i="17"/>
  <c r="I69" i="17"/>
  <c r="J69" i="17"/>
  <c r="K69" i="17"/>
  <c r="L69" i="17"/>
  <c r="M69" i="17"/>
  <c r="N69" i="17"/>
  <c r="E69" i="17"/>
  <c r="I55" i="18" l="1"/>
  <c r="H55" i="18"/>
  <c r="K55" i="18"/>
  <c r="E55" i="18" s="1"/>
  <c r="M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E65" i="18" l="1"/>
  <c r="X12" i="7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15" i="7"/>
  <c r="F12" i="7"/>
  <c r="F26" i="7"/>
  <c r="F24" i="7"/>
  <c r="F22" i="7"/>
  <c r="F20" i="7"/>
  <c r="F18" i="7"/>
  <c r="F16" i="7"/>
  <c r="F14" i="7"/>
  <c r="F13" i="7"/>
  <c r="F11" i="7"/>
  <c r="M8" i="4"/>
  <c r="M7" i="4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<sst xmlns="http://schemas.openxmlformats.org/spreadsheetml/2006/main" count="1376" uniqueCount="680">
  <si>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</si>
  <si>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</si>
  <si>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</si>
  <si>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</si>
  <si>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</si>
  <si>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</si>
  <si>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</si>
  <si>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</si>
  <si>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</si>
  <si>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</si>
  <si>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</si>
  <si>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</si>
  <si>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</si>
  <si>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</si>
  <si>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</si>
  <si>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</si>
  <si>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</si>
  <si>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</si>
  <si>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</si>
  <si>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</si>
  <si>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</si>
  <si>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</si>
  <si>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</si>
  <si>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</si>
  <si>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</si>
  <si>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</si>
  <si>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</si>
  <si>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</si>
  <si>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</si>
  <si>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</si>
  <si>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</si>
  <si>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</si>
  <si>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</si>
  <si>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</si>
  <si>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</si>
  <si>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</si>
  <si>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</si>
  <si>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</si>
  <si>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</si>
  <si>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</si>
  <si>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</si>
  <si>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</si>
  <si>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</si>
  <si>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</si>
  <si>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</si>
  <si>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</si>
  <si>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</si>
  <si>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</si>
  <si>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</si>
  <si>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</si>
  <si>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</si>
  <si>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</si>
  <si>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</si>
  <si>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</si>
  <si>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</si>
  <si>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</si>
  <si>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</si>
  <si>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</si>
  <si>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</si>
  <si>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</si>
  <si>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</si>
  <si>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</si>
  <si>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</si>
  <si>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</si>
  <si>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</si>
  <si>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</si>
  <si>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</si>
  <si>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</si>
  <si>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</si>
  <si>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</si>
  <si>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</si>
  <si>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</si>
  <si>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</si>
  <si>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</si>
  <si>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</si>
  <si>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</si>
  <si>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</si>
  <si>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</si>
  <si>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</si>
  <si>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</si>
  <si>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</si>
  <si>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</si>
  <si>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</si>
  <si>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</si>
  <si>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</si>
  <si>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</si>
  <si>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</si>
  <si>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</si>
  <si>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</si>
  <si>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</si>
  <si>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</si>
  <si>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</si>
  <si>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</si>
  <si>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</si>
  <si>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</si>
  <si>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</si>
  <si>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</si>
  <si>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</si>
  <si>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</si>
  <si>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</si>
  <si>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</si>
  <si>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</si>
  <si>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</si>
  <si>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</si>
  <si>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</si>
  <si>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</si>
  <si>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</si>
  <si>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</si>
  <si>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</si>
  <si>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</si>
  <si>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</si>
  <si>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</si>
  <si>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</si>
  <si>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</si>
  <si>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</si>
  <si>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</si>
  <si>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</si>
  <si>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</si>
  <si>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</si>
  <si>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</si>
  <si>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</si>
  <si>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</si>
  <si>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</si>
  <si>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</si>
  <si>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</si>
  <si>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</si>
  <si>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</si>
  <si>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</si>
  <si>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</si>
  <si>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</si>
  <si>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</si>
  <si>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</si>
  <si>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</si>
  <si>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</si>
  <si>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</si>
  <si>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</si>
  <si>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</si>
  <si>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</si>
  <si>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</si>
  <si>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</si>
  <si>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</si>
  <si>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</si>
  <si>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</si>
  <si>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</si>
  <si>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</si>
  <si>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</si>
  <si>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</si>
  <si>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</si>
  <si>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</si>
  <si>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</si>
  <si>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</si>
  <si>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</si>
  <si>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</si>
  <si>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</si>
  <si>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</si>
  <si>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</si>
  <si>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</si>
  <si>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</si>
  <si>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</si>
  <si>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</si>
  <si>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</si>
  <si>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</si>
  <si>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</si>
  <si>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</si>
  <si>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</si>
  <si>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</si>
  <si>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</si>
  <si>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</si>
  <si>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</si>
  <si>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</si>
  <si>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</si>
  <si>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</si>
  <si>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</si>
  <si>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</si>
  <si>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</si>
  <si>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</si>
  <si>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</si>
  <si>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</si>
  <si>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</si>
  <si>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</si>
  <si>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</si>
  <si>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</si>
  <si>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</si>
  <si>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</si>
  <si>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</si>
  <si>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</si>
  <si>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</si>
  <si>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</si>
  <si>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</si>
  <si>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</si>
  <si>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</si>
  <si>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</si>
  <si>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</si>
  <si>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</si>
  <si>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</si>
  <si>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</si>
  <si>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</si>
  <si>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</si>
  <si>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</si>
  <si>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</si>
  <si>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</si>
  <si>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</si>
  <si>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</si>
  <si>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</si>
  <si>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</si>
  <si>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</si>
  <si>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</si>
  <si>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</si>
  <si>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</si>
  <si>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</si>
  <si>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</si>
  <si>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</si>
  <si>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</si>
  <si>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</si>
  <si>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</si>
  <si>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</si>
  <si>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</si>
  <si>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</si>
  <si>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</si>
  <si>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</si>
  <si>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</si>
  <si>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</si>
  <si>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</si>
  <si>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</si>
  <si>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</si>
  <si>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</si>
  <si>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</si>
  <si>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</si>
  <si>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</si>
  <si>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</si>
  <si>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</si>
  <si>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</si>
  <si>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</si>
  <si>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</si>
  <si>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</si>
  <si>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</si>
  <si>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</si>
  <si>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</si>
  <si>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</si>
  <si>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</si>
  <si>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</si>
  <si>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</si>
  <si>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</si>
  <si>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</si>
  <si>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</si>
  <si>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</si>
  <si>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</si>
  <si>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</si>
  <si>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</si>
  <si>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</si>
  <si>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</si>
  <si>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</si>
  <si>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</si>
  <si>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</si>
  <si>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</si>
  <si>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</si>
  <si>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</si>
  <si>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</si>
  <si>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</si>
  <si>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</si>
  <si>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</si>
  <si>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</si>
  <si>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</si>
  <si>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</si>
  <si>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</si>
  <si>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</si>
  <si>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</si>
  <si>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</si>
  <si>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</si>
  <si>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</si>
  <si>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</si>
  <si>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</si>
  <si>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</si>
  <si>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</si>
  <si>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</si>
  <si>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</si>
  <si>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</si>
  <si>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</si>
  <si>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</si>
  <si>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</si>
  <si>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</si>
  <si>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</si>
  <si>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</si>
  <si>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</si>
  <si>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</si>
  <si>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</si>
  <si>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</si>
  <si>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</si>
  <si>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</si>
  <si>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</si>
  <si>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</si>
  <si>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</si>
  <si>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</si>
  <si>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</si>
  <si>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</si>
  <si>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</si>
  <si>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</si>
  <si>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</si>
  <si>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</si>
  <si>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</si>
  <si>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</si>
  <si>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</si>
  <si>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</si>
  <si>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</si>
  <si>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</si>
  <si>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</si>
  <si>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</si>
  <si>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</si>
  <si>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</si>
  <si>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</si>
  <si>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</si>
  <si>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</si>
  <si>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</si>
  <si>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</si>
  <si>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</si>
  <si>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</si>
  <si>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</si>
  <si>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</si>
  <si>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</si>
  <si>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</si>
  <si>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</si>
  <si>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</si>
  <si>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</si>
  <si>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</si>
  <si>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</si>
  <si>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</si>
  <si>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</si>
  <si>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</si>
  <si>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</si>
  <si>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</si>
  <si>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</si>
  <si>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</si>
  <si>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</si>
  <si>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</si>
  <si>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</si>
  <si>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</si>
  <si>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</si>
  <si>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</si>
  <si>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</si>
  <si>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</si>
  <si>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</si>
  <si>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</si>
  <si>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</si>
  <si>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</si>
  <si>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</si>
  <si>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</si>
  <si>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</si>
  <si>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</si>
  <si>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</si>
  <si>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</si>
  <si>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</si>
  <si>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</si>
  <si>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</si>
  <si>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</si>
  <si>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</si>
  <si>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</si>
  <si>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</si>
  <si>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</si>
  <si>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</si>
  <si>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</si>
  <si>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</si>
  <si>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</si>
  <si>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</si>
  <si>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</si>
  <si>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</si>
  <si>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</si>
  <si>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</si>
  <si>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</si>
  <si>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</si>
  <si>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</si>
  <si>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</si>
  <si>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</si>
  <si>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</si>
  <si>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</si>
  <si>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</si>
  <si>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</si>
  <si>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</si>
  <si>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</si>
  <si>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</si>
  <si>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</si>
  <si>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</si>
  <si>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</si>
  <si>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</si>
  <si>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</si>
  <si>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</si>
  <si>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</si>
  <si>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</si>
  <si>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</si>
  <si>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</si>
  <si>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</si>
  <si>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</si>
  <si>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</si>
  <si>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</si>
  <si>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</si>
  <si>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</si>
  <si>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</si>
  <si>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</si>
  <si>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</si>
  <si>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</si>
  <si>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</si>
  <si>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</si>
  <si>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</si>
  <si>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</si>
  <si>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</si>
  <si>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</si>
  <si>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</si>
  <si>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</si>
  <si>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</si>
  <si>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</si>
  <si>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</si>
  <si>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</si>
  <si>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</si>
  <si>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</si>
  <si>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</si>
  <si>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</si>
  <si>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</si>
  <si>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</si>
  <si>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</si>
  <si>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</si>
  <si>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</si>
  <si>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</si>
  <si>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</si>
  <si>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</si>
  <si>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</si>
  <si>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</si>
  <si>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</si>
  <si>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</si>
  <si>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</si>
  <si>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</si>
  <si>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</si>
  <si>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</si>
  <si>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</si>
  <si>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</si>
  <si>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</si>
  <si>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</si>
  <si>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</si>
  <si>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</si>
  <si>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</si>
  <si>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</si>
  <si>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</si>
  <si>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</si>
  <si>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</si>
  <si>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</si>
  <si>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</si>
  <si>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</si>
  <si>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</si>
  <si>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</si>
  <si>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</si>
  <si>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</si>
  <si>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</si>
  <si>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</si>
  <si>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</si>
  <si>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</si>
  <si>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</si>
  <si>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</si>
  <si>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</si>
  <si>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</si>
  <si>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</si>
  <si>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</si>
  <si>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</si>
  <si>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</si>
  <si>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</si>
  <si>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</si>
  <si>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</si>
  <si>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</si>
  <si>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</si>
  <si>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</si>
  <si>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</si>
  <si>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</si>
  <si>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</si>
  <si>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</si>
  <si>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</si>
  <si>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</si>
  <si>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</si>
  <si>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</si>
  <si>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</si>
  <si>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</si>
  <si>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</si>
  <si>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</si>
  <si>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</si>
  <si>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</si>
  <si>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</si>
  <si>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</si>
  <si>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</si>
  <si>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</si>
  <si>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</si>
  <si>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</si>
  <si>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</si>
  <si>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</si>
  <si>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</si>
  <si>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</si>
  <si>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</si>
  <si>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</si>
  <si>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</si>
  <si>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</si>
  <si>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</si>
  <si>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</si>
  <si>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</si>
  <si>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</si>
  <si>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</si>
  <si>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</si>
  <si>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</si>
  <si>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</si>
  <si>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</si>
  <si>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</si>
  <si>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</si>
  <si>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</si>
  <si>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</si>
  <si>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</si>
  <si>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</si>
  <si>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</si>
  <si>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</si>
  <si>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</si>
  <si>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</si>
  <si>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</si>
  <si>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</si>
  <si>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</si>
  <si>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</si>
  <si>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</si>
  <si>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</si>
  <si>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</si>
  <si>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</si>
  <si>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</si>
  <si>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</si>
  <si>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</si>
  <si>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</si>
  <si>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</si>
  <si>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</si>
  <si>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</si>
  <si>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</si>
  <si>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</si>
  <si>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</si>
  <si>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</si>
  <si>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</si>
  <si>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</si>
  <si>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</si>
  <si>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</si>
  <si>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</si>
  <si>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</si>
  <si>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</si>
  <si>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</si>
  <si>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</si>
  <si>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</si>
  <si>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</si>
  <si>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</si>
  <si>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</si>
  <si>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</si>
  <si>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</si>
  <si>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</si>
  <si>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</si>
  <si>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</si>
  <si>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</si>
  <si>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</si>
  <si>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</si>
  <si>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</si>
  <si>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</si>
  <si>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</si>
  <si>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</si>
  <si>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</si>
  <si>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</si>
  <si>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</si>
  <si>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</si>
  <si>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</si>
  <si>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</si>
  <si>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</si>
  <si>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</si>
  <si>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</si>
  <si>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</si>
  <si>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</si>
  <si>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</si>
  <si>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</si>
  <si>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</si>
  <si>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</si>
  <si>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</si>
  <si>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</si>
  <si>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</si>
  <si>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</si>
  <si>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</si>
  <si>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</si>
  <si>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</si>
  <si>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</si>
  <si>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</si>
  <si>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</si>
  <si>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</si>
  <si>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</si>
  <si>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</si>
  <si>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</si>
  <si>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</si>
  <si>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</si>
  <si>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</si>
  <si>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</si>
  <si>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</si>
  <si>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</si>
  <si>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</si>
  <si>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</si>
  <si>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</si>
  <si>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</si>
  <si>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</si>
  <si>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</si>
  <si>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</si>
  <si>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</si>
  <si>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</si>
  <si>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</si>
  <si>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</si>
  <si>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</si>
  <si>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</si>
  <si>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</si>
  <si>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</si>
  <si>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</si>
  <si>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</si>
  <si>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</si>
  <si>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</si>
  <si>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</si>
  <si>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</si>
  <si>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</si>
  <si>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</si>
  <si>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</si>
  <si>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</si>
  <si>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</si>
  <si>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</si>
  <si>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</si>
  <si>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</si>
  <si>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</si>
  <si>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</si>
  <si>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</si>
  <si>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</si>
  <si>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</si>
  <si>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</si>
  <si>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</si>
  <si>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</si>
  <si>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</si>
  <si>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</si>
  <si>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</si>
  <si>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</si>
  <si>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</si>
  <si>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</si>
  <si>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</si>
  <si>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</si>
  <si>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</si>
  <si>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</si>
  <si>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</si>
  <si>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</si>
  <si>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</si>
  <si>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</si>
  <si>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</si>
  <si>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</si>
  <si>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</si>
  <si>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</si>
  <si>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</si>
  <si>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</si>
  <si>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</si>
  <si>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</si>
  <si>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</si>
  <si>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</si>
  <si>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</si>
  <si>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</si>
  <si>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</si>
  <si>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Zweibrücken GmbH</t>
  </si>
  <si>
    <t>9870085800001</t>
  </si>
  <si>
    <t>Gasstr. 1</t>
  </si>
  <si>
    <t>Zweibrücken</t>
  </si>
  <si>
    <t>Klaus Steiber</t>
  </si>
  <si>
    <t>klaus.steiber@stadtwerke-zw.de</t>
  </si>
  <si>
    <t>06332-874-455</t>
  </si>
  <si>
    <t>Stadtwerke Zweibrücken</t>
  </si>
  <si>
    <t>NCHN007008580000</t>
  </si>
  <si>
    <t>TZ_ZW</t>
  </si>
  <si>
    <t>Kirrberg</t>
  </si>
  <si>
    <t>DE_GKO04</t>
  </si>
  <si>
    <t>DE_HEF04</t>
  </si>
  <si>
    <t>DE_HMF04</t>
  </si>
  <si>
    <t>DE_GMK04</t>
  </si>
  <si>
    <t>DE_GHA04</t>
  </si>
  <si>
    <t>DE_GBD04</t>
  </si>
  <si>
    <t>DE_GGA04</t>
  </si>
  <si>
    <t>DE_GBH04</t>
  </si>
  <si>
    <t>DE_GWA04</t>
  </si>
  <si>
    <t>DE_GHD04</t>
  </si>
  <si>
    <t>DE_GGB04</t>
  </si>
  <si>
    <t>DE_GPD04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</si>
</sst>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8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1" sqref="D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42226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2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66482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396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Stadtwerke Zweibrücken</v>
      </c>
      <c r="E28" s="38"/>
      <c r="F28" s="11"/>
      <c r="G28" s="2"/>
    </row>
    <row r="29" spans="1:15">
      <c r="B29" s="15"/>
      <c r="C29" s="22" t="s">
        <v>396</v>
      </c>
      <c r="D29" s="45" t="s">
        <v>664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6"/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28" zoomScale="110" zoomScaleNormal="110" workbookViewId="0">
      <selection activeCell="D48" sqref="D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Stadtwerke Zweibrücken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Stadtwerke Zweibrücken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9" t="str">
        <f>Netzbetreiber!$D$11</f>
        <v>9870085800001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617</v>
      </c>
      <c r="D13" s="33" t="s">
        <v>618</v>
      </c>
      <c r="E13" s="15"/>
      <c r="H13" s="272" t="s">
        <v>618</v>
      </c>
      <c r="I13" s="272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665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577</v>
      </c>
      <c r="I19" s="271" t="s">
        <v>491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492</v>
      </c>
      <c r="I20" s="271" t="s">
        <v>493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615</v>
      </c>
      <c r="D22" s="49" t="s">
        <v>611</v>
      </c>
      <c r="E22" s="15"/>
      <c r="H22" s="268" t="s">
        <v>611</v>
      </c>
      <c r="I22" s="268" t="s">
        <v>612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613</v>
      </c>
      <c r="E23" s="15"/>
      <c r="H23" s="268" t="s">
        <v>614</v>
      </c>
      <c r="I23" s="8" t="s">
        <v>610</v>
      </c>
      <c r="J23" s="8"/>
      <c r="K23" s="8"/>
      <c r="L23" s="269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8" t="s">
        <v>613</v>
      </c>
      <c r="I24" s="268" t="s">
        <v>620</v>
      </c>
      <c r="J24" s="8"/>
      <c r="K24" s="8"/>
      <c r="L24" s="271" t="s">
        <v>621</v>
      </c>
      <c r="M24" s="271" t="s">
        <v>623</v>
      </c>
      <c r="N24" s="271" t="s">
        <v>622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580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624</v>
      </c>
      <c r="D27" s="42" t="s">
        <v>625</v>
      </c>
      <c r="E27" s="15"/>
      <c r="H27" s="298" t="s">
        <v>625</v>
      </c>
      <c r="I27" s="270" t="s">
        <v>626</v>
      </c>
      <c r="J27" s="270" t="s">
        <v>627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628</v>
      </c>
      <c r="I28" s="271" t="s">
        <v>629</v>
      </c>
      <c r="J28" s="271" t="s">
        <v>630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631</v>
      </c>
      <c r="I29" s="271" t="s">
        <v>632</v>
      </c>
      <c r="J29" s="271" t="s">
        <v>633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496</v>
      </c>
      <c r="C31" s="6" t="s">
        <v>579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634</v>
      </c>
      <c r="I32" s="271" t="s">
        <v>635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636</v>
      </c>
      <c r="I33" s="268" t="s">
        <v>631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551</v>
      </c>
      <c r="C35" s="24" t="s">
        <v>498</v>
      </c>
      <c r="D35" s="42">
        <v>13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552</v>
      </c>
      <c r="C37" s="5" t="s">
        <v>366</v>
      </c>
      <c r="D37" s="34">
        <v>1500000</v>
      </c>
      <c r="E37" s="15" t="s">
        <v>509</v>
      </c>
      <c r="I37" s="268"/>
      <c r="J37" s="268"/>
      <c r="K37" s="268"/>
      <c r="L37" s="268"/>
      <c r="M37" s="269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367</v>
      </c>
      <c r="D40" s="36">
        <v>500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5" t="s">
        <v>666</v>
      </c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  <row r="60" spans="3:4" ht="18" customHeight="1">
      <c r="C60" s="22" t="s">
        <v>600</v>
      </c>
      <c r="D60" s="45"/>
    </row>
    <row r="61" spans="3:4" ht="18" customHeight="1">
      <c r="C61" s="22" t="s">
        <v>601</v>
      </c>
      <c r="D61" s="45"/>
    </row>
    <row r="62" spans="3:4" ht="18" customHeight="1">
      <c r="C62" s="22" t="s">
        <v>602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19" zoomScale="90" zoomScaleNormal="90" workbookViewId="0">
      <selection activeCell="H24" sqref="H24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Stadtwerke Zweibrücken GmbH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Stadtwerke Zweibrücken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9870085800001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1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4" t="str">
        <f>INDEX('SLP-Verfahren'!D48:D62,'SLP-Temp-Gebiet #01'!F10)</f>
        <v>TZ_ZW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586</v>
      </c>
      <c r="D13" s="341"/>
      <c r="E13" s="341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85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33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42" t="s">
        <v>388</v>
      </c>
      <c r="D15" s="342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526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528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539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505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523</v>
      </c>
      <c r="D24" s="187"/>
      <c r="E24" s="156" t="s">
        <v>667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10715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529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535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538</v>
      </c>
      <c r="D46" s="200" t="s">
        <v>536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536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528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539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523</v>
      </c>
      <c r="D58" s="187"/>
      <c r="E58" s="156" t="str">
        <f>E24</f>
        <v>Kirrberg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10715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529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535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3" t="s">
        <v>582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Netzbetreiber!$D$9</f>
        <v>Stadtwerke Zweibrücken GmbH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Stadtwerke Zweibrücken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Netzbetreiber!$D$11</f>
        <v>9870085800001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2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586</v>
      </c>
      <c r="D13" s="341"/>
      <c r="E13" s="341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85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33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42" t="s">
        <v>388</v>
      </c>
      <c r="D15" s="342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526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528</v>
      </c>
      <c r="D21" s="153" t="s">
        <v>518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539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523</v>
      </c>
      <c r="D24" s="187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529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535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538</v>
      </c>
      <c r="D46" s="200" t="s">
        <v>536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536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528</v>
      </c>
      <c r="D55" s="153" t="s">
        <v>518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539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523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529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535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3" t="s">
        <v>582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M12" sqref="M12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Stadtwerke Zweibrücken GmbH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Stadtwerke Zweibrücken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9870085800001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42278</v>
      </c>
      <c r="E8" s="130"/>
      <c r="F8" s="130"/>
      <c r="H8" s="128" t="s">
        <v>498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3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295" t="s">
        <v>650</v>
      </c>
    </row>
    <row r="11" spans="2:26" ht="15.75" thickBot="1">
      <c r="B11" s="139" t="s">
        <v>499</v>
      </c>
      <c r="C11" s="140" t="s">
        <v>512</v>
      </c>
      <c r="D11" s="294" t="s">
        <v>247</v>
      </c>
      <c r="E11" s="164" t="s">
        <v>519</v>
      </c>
      <c r="F11" s="29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6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7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92">
        <v>365.12299999999999</v>
      </c>
    </row>
    <row r="12" spans="2:26">
      <c r="B12" s="141">
        <v>1</v>
      </c>
      <c r="C12" s="142" t="str">
        <f t="shared" ref="C12:C41" si="0">$D$6</f>
        <v>Stadtwerke Zweibrücken</v>
      </c>
      <c r="D12" s="62" t="s">
        <v>247</v>
      </c>
      <c r="E12" s="165" t="s">
        <v>669</v>
      </c>
      <c r="F12" s="297" t="str">
        <f>VLOOKUP($E12,'BDEW-Standard'!$B$3:$M$94,F$9,0)</f>
        <v>D14</v>
      </c>
      <c r="H12" s="274">
        <f>ROUND(VLOOKUP($E12,'BDEW-Standard'!$B$3:$M$94,H$9,0),7)</f>
        <v>3.1850190999999999</v>
      </c>
      <c r="I12" s="274">
        <f>ROUND(VLOOKUP($E12,'BDEW-Standard'!$B$3:$M$94,I$9,0),7)</f>
        <v>-37.412415500000002</v>
      </c>
      <c r="J12" s="274">
        <f>ROUND(VLOOKUP($E12,'BDEW-Standard'!$B$3:$M$94,J$9,0),7)</f>
        <v>6.1723179000000004</v>
      </c>
      <c r="K12" s="274">
        <f>ROUND(VLOOKUP($E12,'BDEW-Standard'!$B$3:$M$94,K$9,0),7)</f>
        <v>7.6109599999999999E-2</v>
      </c>
      <c r="L12" s="338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9">
        <f t="shared" ref="Q12:Q26" si="1">($H12/(1+($I12/($Q$9-$L12))^$J12)+$K12)+MAX($M12*$Q$9+$N12,$O12*$Q$9+$P12)</f>
        <v>0.95508749343949439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3"/>
      <c r="Z12" s="211"/>
    </row>
    <row r="13" spans="2:26" s="143" customFormat="1">
      <c r="B13" s="144">
        <v>2</v>
      </c>
      <c r="C13" s="145" t="str">
        <f t="shared" si="0"/>
        <v>Stadtwerke Zweibrücken</v>
      </c>
      <c r="D13" s="62" t="s">
        <v>247</v>
      </c>
      <c r="E13" s="165" t="s">
        <v>670</v>
      </c>
      <c r="F13" s="297" t="str">
        <f>VLOOKUP($E13,'BDEW-Standard'!$B$3:$M$94,F$9,0)</f>
        <v>D24</v>
      </c>
      <c r="H13" s="274">
        <f>ROUND(VLOOKUP($E13,'BDEW-Standard'!$B$3:$M$94,H$9,0),7)</f>
        <v>2.5187775000000001</v>
      </c>
      <c r="I13" s="274">
        <f>ROUND(VLOOKUP($E13,'BDEW-Standard'!$B$3:$M$94,I$9,0),7)</f>
        <v>-35.033375399999997</v>
      </c>
      <c r="J13" s="274">
        <f>ROUND(VLOOKUP($E13,'BDEW-Standard'!$B$3:$M$94,J$9,0),7)</f>
        <v>6.2240634000000004</v>
      </c>
      <c r="K13" s="274">
        <f>ROUND(VLOOKUP($E13,'BDEW-Standard'!$B$3:$M$94,K$9,0),7)</f>
        <v>0.10107820000000001</v>
      </c>
      <c r="L13" s="338">
        <f>ROUND(VLOOKUP($E13,'BDEW-Standard'!$B$3:$M$94,L$9,0),1)</f>
        <v>40</v>
      </c>
      <c r="M13" s="274">
        <f>ROUND(VLOOKUP($E13,'BDEW-Standard'!$B$3:$M$94,M$9,0),7)</f>
        <v>0</v>
      </c>
      <c r="N13" s="274">
        <f>ROUND(VLOOKUP($E13,'BDEW-Standard'!$B$3:$M$94,N$9,0),7)</f>
        <v>0</v>
      </c>
      <c r="O13" s="274">
        <f>ROUND(VLOOKUP($E13,'BDEW-Standard'!$B$3:$M$94,O$9,0),7)</f>
        <v>0</v>
      </c>
      <c r="P13" s="274">
        <f>ROUND(VLOOKUP($E13,'BDEW-Standard'!$B$3:$M$94,P$9,0),7)</f>
        <v>0</v>
      </c>
      <c r="Q13" s="339">
        <f t="shared" si="1"/>
        <v>1.0146273685996503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26" si="2">7-SUM(R13:W13)</f>
        <v>1</v>
      </c>
      <c r="Y13" s="293"/>
      <c r="Z13" s="211"/>
    </row>
    <row r="14" spans="2:26" s="143" customFormat="1">
      <c r="B14" s="144">
        <v>3</v>
      </c>
      <c r="C14" s="145" t="str">
        <f t="shared" si="0"/>
        <v>Stadtwerke Zweibrücken</v>
      </c>
      <c r="D14" s="62" t="s">
        <v>247</v>
      </c>
      <c r="E14" s="165" t="s">
        <v>4</v>
      </c>
      <c r="F14" s="297" t="str">
        <f>VLOOKUP($E14,'BDEW-Standard'!$B$3:$M$94,F$9,0)</f>
        <v>HK3</v>
      </c>
      <c r="H14" s="274">
        <f>ROUND(VLOOKUP($E14,'BDEW-Standard'!$B$3:$M$94,H$9,0),7)</f>
        <v>0.40409319999999999</v>
      </c>
      <c r="I14" s="274">
        <f>ROUND(VLOOKUP($E14,'BDEW-Standard'!$B$3:$M$94,I$9,0),7)</f>
        <v>-24.439296800000001</v>
      </c>
      <c r="J14" s="274">
        <f>ROUND(VLOOKUP($E14,'BDEW-Standard'!$B$3:$M$94,J$9,0),7)</f>
        <v>6.5718174999999999</v>
      </c>
      <c r="K14" s="274">
        <f>ROUND(VLOOKUP($E14,'BDEW-Standard'!$B$3:$M$94,K$9,0),7)</f>
        <v>0.71077100000000004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si="1"/>
        <v>1.0561214000512988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2"/>
        <v>1</v>
      </c>
      <c r="Y14" s="293"/>
      <c r="Z14" s="211"/>
    </row>
    <row r="15" spans="2:26" s="143" customFormat="1">
      <c r="B15" s="144">
        <v>4</v>
      </c>
      <c r="C15" s="145" t="str">
        <f t="shared" si="0"/>
        <v>Stadtwerke Zweibrücken</v>
      </c>
      <c r="D15" s="62" t="s">
        <v>247</v>
      </c>
      <c r="E15" s="165" t="s">
        <v>671</v>
      </c>
      <c r="F15" s="297" t="str">
        <f>VLOOKUP($E15,'BDEW-Standard'!$B$3:$M$94,F$9,0)</f>
        <v>MK4</v>
      </c>
      <c r="H15" s="274">
        <f>ROUND(VLOOKUP($E15,'BDEW-Standard'!$B$3:$M$94,H$9,0),7)</f>
        <v>3.1177248</v>
      </c>
      <c r="I15" s="274">
        <f>ROUND(VLOOKUP($E15,'BDEW-Standard'!$B$3:$M$94,I$9,0),7)</f>
        <v>-35.871506199999999</v>
      </c>
      <c r="J15" s="274">
        <f>ROUND(VLOOKUP($E15,'BDEW-Standard'!$B$3:$M$94,J$9,0),7)</f>
        <v>7.5186828999999999</v>
      </c>
      <c r="K15" s="274">
        <f>ROUND(VLOOKUP($E15,'BDEW-Standard'!$B$3:$M$94,K$9,0),7)</f>
        <v>3.4330100000000002E-2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1"/>
        <v>0.9622064996731321</v>
      </c>
      <c r="R15" s="275">
        <f>ROUND(VLOOKUP(MID($E15,4,3),'Wochentag F(WT)'!$B$7:$J$22,R$9,0),4)</f>
        <v>1.0699000000000001</v>
      </c>
      <c r="S15" s="275">
        <f>ROUND(VLOOKUP(MID($E15,4,3),'Wochentag F(WT)'!$B$7:$J$22,S$9,0),4)</f>
        <v>1.0365</v>
      </c>
      <c r="T15" s="275">
        <f>ROUND(VLOOKUP(MID($E15,4,3),'Wochentag F(WT)'!$B$7:$J$22,T$9,0),4)</f>
        <v>0.99329999999999996</v>
      </c>
      <c r="U15" s="275">
        <f>ROUND(VLOOKUP(MID($E15,4,3),'Wochentag F(WT)'!$B$7:$J$22,U$9,0),4)</f>
        <v>0.99480000000000002</v>
      </c>
      <c r="V15" s="275">
        <f>ROUND(VLOOKUP(MID($E15,4,3),'Wochentag F(WT)'!$B$7:$J$22,V$9,0),4)</f>
        <v>1.0659000000000001</v>
      </c>
      <c r="W15" s="275">
        <f>ROUND(VLOOKUP(MID($E15,4,3),'Wochentag F(WT)'!$B$7:$J$22,W$9,0),4)</f>
        <v>0.93620000000000003</v>
      </c>
      <c r="X15" s="276">
        <f t="shared" si="2"/>
        <v>0.90339999999999954</v>
      </c>
      <c r="Y15" s="293"/>
      <c r="Z15" s="211"/>
    </row>
    <row r="16" spans="2:26" s="143" customFormat="1">
      <c r="B16" s="144">
        <v>5</v>
      </c>
      <c r="C16" s="145" t="str">
        <f t="shared" si="0"/>
        <v>Stadtwerke Zweibrücken</v>
      </c>
      <c r="D16" s="62" t="s">
        <v>247</v>
      </c>
      <c r="E16" s="165" t="s">
        <v>672</v>
      </c>
      <c r="F16" s="297" t="str">
        <f>VLOOKUP($E16,'BDEW-Standard'!$B$3:$M$94,F$9,0)</f>
        <v>HA4</v>
      </c>
      <c r="H16" s="274">
        <f>ROUND(VLOOKUP($E16,'BDEW-Standard'!$B$3:$M$94,H$9,0),7)</f>
        <v>4.0196902000000003</v>
      </c>
      <c r="I16" s="274">
        <f>ROUND(VLOOKUP($E16,'BDEW-Standard'!$B$3:$M$94,I$9,0),7)</f>
        <v>-37.828203700000003</v>
      </c>
      <c r="J16" s="274">
        <f>ROUND(VLOOKUP($E16,'BDEW-Standard'!$B$3:$M$94,J$9,0),7)</f>
        <v>8.1593368999999996</v>
      </c>
      <c r="K16" s="274">
        <f>ROUND(VLOOKUP($E16,'BDEW-Standard'!$B$3:$M$94,K$9,0),7)</f>
        <v>4.72845E-2</v>
      </c>
      <c r="L16" s="338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9">
        <f t="shared" si="1"/>
        <v>0.86486713303260787</v>
      </c>
      <c r="R16" s="275">
        <f>ROUND(VLOOKUP(MID($E16,4,3),'Wochentag F(WT)'!$B$7:$J$22,R$9,0),4)</f>
        <v>1.0358000000000001</v>
      </c>
      <c r="S16" s="275">
        <f>ROUND(VLOOKUP(MID($E16,4,3),'Wochentag F(WT)'!$B$7:$J$22,S$9,0),4)</f>
        <v>1.0232000000000001</v>
      </c>
      <c r="T16" s="275">
        <f>ROUND(VLOOKUP(MID($E16,4,3),'Wochentag F(WT)'!$B$7:$J$22,T$9,0),4)</f>
        <v>1.0251999999999999</v>
      </c>
      <c r="U16" s="275">
        <f>ROUND(VLOOKUP(MID($E16,4,3),'Wochentag F(WT)'!$B$7:$J$22,U$9,0),4)</f>
        <v>1.0295000000000001</v>
      </c>
      <c r="V16" s="275">
        <f>ROUND(VLOOKUP(MID($E16,4,3),'Wochentag F(WT)'!$B$7:$J$22,V$9,0),4)</f>
        <v>1.0253000000000001</v>
      </c>
      <c r="W16" s="275">
        <f>ROUND(VLOOKUP(MID($E16,4,3),'Wochentag F(WT)'!$B$7:$J$22,W$9,0),4)</f>
        <v>0.96750000000000003</v>
      </c>
      <c r="X16" s="276">
        <f t="shared" si="2"/>
        <v>0.89350000000000041</v>
      </c>
      <c r="Y16" s="293"/>
      <c r="Z16" s="211"/>
    </row>
    <row r="17" spans="2:26" s="143" customFormat="1">
      <c r="B17" s="144">
        <v>6</v>
      </c>
      <c r="C17" s="145" t="str">
        <f t="shared" si="0"/>
        <v>Stadtwerke Zweibrücken</v>
      </c>
      <c r="D17" s="62" t="s">
        <v>247</v>
      </c>
      <c r="E17" s="165" t="s">
        <v>668</v>
      </c>
      <c r="F17" s="297" t="str">
        <f>VLOOKUP($E17,'BDEW-Standard'!$B$3:$M$94,F$9,0)</f>
        <v>KO4</v>
      </c>
      <c r="H17" s="274">
        <f>ROUND(VLOOKUP($E17,'BDEW-Standard'!$B$3:$M$94,H$9,0),7)</f>
        <v>3.4428942999999999</v>
      </c>
      <c r="I17" s="274">
        <f>ROUND(VLOOKUP($E17,'BDEW-Standard'!$B$3:$M$94,I$9,0),7)</f>
        <v>-36.659050399999998</v>
      </c>
      <c r="J17" s="274">
        <f>ROUND(VLOOKUP($E17,'BDEW-Standard'!$B$3:$M$94,J$9,0),7)</f>
        <v>7.6083226000000002</v>
      </c>
      <c r="K17" s="274">
        <f>ROUND(VLOOKUP($E17,'BDEW-Standard'!$B$3:$M$94,K$9,0),7)</f>
        <v>7.4685000000000001E-2</v>
      </c>
      <c r="L17" s="338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9">
        <f t="shared" si="1"/>
        <v>0.97768382110526542</v>
      </c>
      <c r="R17" s="275">
        <f>ROUND(VLOOKUP(MID($E17,4,3),'Wochentag F(WT)'!$B$7:$J$22,R$9,0),4)</f>
        <v>1.0354000000000001</v>
      </c>
      <c r="S17" s="275">
        <f>ROUND(VLOOKUP(MID($E17,4,3),'Wochentag F(WT)'!$B$7:$J$22,S$9,0),4)</f>
        <v>1.0523</v>
      </c>
      <c r="T17" s="275">
        <f>ROUND(VLOOKUP(MID($E17,4,3),'Wochentag F(WT)'!$B$7:$J$22,T$9,0),4)</f>
        <v>1.0448999999999999</v>
      </c>
      <c r="U17" s="275">
        <f>ROUND(VLOOKUP(MID($E17,4,3),'Wochentag F(WT)'!$B$7:$J$22,U$9,0),4)</f>
        <v>1.0494000000000001</v>
      </c>
      <c r="V17" s="275">
        <f>ROUND(VLOOKUP(MID($E17,4,3),'Wochentag F(WT)'!$B$7:$J$22,V$9,0),4)</f>
        <v>0.98850000000000005</v>
      </c>
      <c r="W17" s="275">
        <f>ROUND(VLOOKUP(MID($E17,4,3),'Wochentag F(WT)'!$B$7:$J$22,W$9,0),4)</f>
        <v>0.88600000000000001</v>
      </c>
      <c r="X17" s="276">
        <f t="shared" si="2"/>
        <v>0.94349999999999934</v>
      </c>
      <c r="Y17" s="293"/>
      <c r="Z17" s="211"/>
    </row>
    <row r="18" spans="2:26" s="143" customFormat="1">
      <c r="B18" s="144">
        <v>7</v>
      </c>
      <c r="C18" s="145" t="str">
        <f t="shared" si="0"/>
        <v>Stadtwerke Zweibrücken</v>
      </c>
      <c r="D18" s="62" t="s">
        <v>247</v>
      </c>
      <c r="E18" s="165" t="s">
        <v>673</v>
      </c>
      <c r="F18" s="297" t="str">
        <f>VLOOKUP($E18,'BDEW-Standard'!$B$3:$M$94,F$9,0)</f>
        <v>BD4</v>
      </c>
      <c r="H18" s="274">
        <f>ROUND(VLOOKUP($E18,'BDEW-Standard'!$B$3:$M$94,H$9,0),7)</f>
        <v>3.75</v>
      </c>
      <c r="I18" s="274">
        <f>ROUND(VLOOKUP($E18,'BDEW-Standard'!$B$3:$M$94,I$9,0),7)</f>
        <v>-37.5</v>
      </c>
      <c r="J18" s="274">
        <f>ROUND(VLOOKUP($E18,'BDEW-Standard'!$B$3:$M$94,J$9,0),7)</f>
        <v>6.8</v>
      </c>
      <c r="K18" s="274">
        <f>ROUND(VLOOKUP($E18,'BDEW-Standard'!$B$3:$M$94,K$9,0),7)</f>
        <v>6.0911300000000002E-2</v>
      </c>
      <c r="L18" s="338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9">
        <f t="shared" si="1"/>
        <v>1.0126136468627658</v>
      </c>
      <c r="R18" s="275">
        <f>ROUND(VLOOKUP(MID($E18,4,3),'Wochentag F(WT)'!$B$7:$J$22,R$9,0),4)</f>
        <v>1.1052</v>
      </c>
      <c r="S18" s="275">
        <f>ROUND(VLOOKUP(MID($E18,4,3),'Wochentag F(WT)'!$B$7:$J$22,S$9,0),4)</f>
        <v>1.0857000000000001</v>
      </c>
      <c r="T18" s="275">
        <f>ROUND(VLOOKUP(MID($E18,4,3),'Wochentag F(WT)'!$B$7:$J$22,T$9,0),4)</f>
        <v>1.0378000000000001</v>
      </c>
      <c r="U18" s="275">
        <f>ROUND(VLOOKUP(MID($E18,4,3),'Wochentag F(WT)'!$B$7:$J$22,U$9,0),4)</f>
        <v>1.0622</v>
      </c>
      <c r="V18" s="275">
        <f>ROUND(VLOOKUP(MID($E18,4,3),'Wochentag F(WT)'!$B$7:$J$22,V$9,0),4)</f>
        <v>1.0266</v>
      </c>
      <c r="W18" s="275">
        <f>ROUND(VLOOKUP(MID($E18,4,3),'Wochentag F(WT)'!$B$7:$J$22,W$9,0),4)</f>
        <v>0.76290000000000002</v>
      </c>
      <c r="X18" s="276">
        <f t="shared" si="2"/>
        <v>0.91959999999999997</v>
      </c>
      <c r="Y18" s="293"/>
      <c r="Z18" s="211"/>
    </row>
    <row r="19" spans="2:26" s="143" customFormat="1">
      <c r="B19" s="144">
        <v>8</v>
      </c>
      <c r="C19" s="145" t="str">
        <f t="shared" si="0"/>
        <v>Stadtwerke Zweibrücken</v>
      </c>
      <c r="D19" s="62" t="s">
        <v>247</v>
      </c>
      <c r="E19" s="165" t="s">
        <v>674</v>
      </c>
      <c r="F19" s="297" t="str">
        <f>VLOOKUP($E19,'BDEW-Standard'!$B$3:$M$94,F$9,0)</f>
        <v>GA4</v>
      </c>
      <c r="H19" s="274">
        <f>ROUND(VLOOKUP($E19,'BDEW-Standard'!$B$3:$M$94,H$9,0),7)</f>
        <v>2.8195655999999998</v>
      </c>
      <c r="I19" s="274">
        <f>ROUND(VLOOKUP($E19,'BDEW-Standard'!$B$3:$M$94,I$9,0),7)</f>
        <v>-36</v>
      </c>
      <c r="J19" s="274">
        <f>ROUND(VLOOKUP($E19,'BDEW-Standard'!$B$3:$M$94,J$9,0),7)</f>
        <v>7.7368518000000002</v>
      </c>
      <c r="K19" s="274">
        <f>ROUND(VLOOKUP($E19,'BDEW-Standard'!$B$3:$M$94,K$9,0),7)</f>
        <v>0.157281</v>
      </c>
      <c r="L19" s="338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9">
        <f t="shared" si="1"/>
        <v>0.96576337685759206</v>
      </c>
      <c r="R19" s="275">
        <f>ROUND(VLOOKUP(MID($E19,4,3),'Wochentag F(WT)'!$B$7:$J$22,R$9,0),4)</f>
        <v>0.93220000000000003</v>
      </c>
      <c r="S19" s="275">
        <f>ROUND(VLOOKUP(MID($E19,4,3),'Wochentag F(WT)'!$B$7:$J$22,S$9,0),4)</f>
        <v>0.98939999999999995</v>
      </c>
      <c r="T19" s="275">
        <f>ROUND(VLOOKUP(MID($E19,4,3),'Wochentag F(WT)'!$B$7:$J$22,T$9,0),4)</f>
        <v>1.0033000000000001</v>
      </c>
      <c r="U19" s="275">
        <f>ROUND(VLOOKUP(MID($E19,4,3),'Wochentag F(WT)'!$B$7:$J$22,U$9,0),4)</f>
        <v>1.0108999999999999</v>
      </c>
      <c r="V19" s="275">
        <f>ROUND(VLOOKUP(MID($E19,4,3),'Wochentag F(WT)'!$B$7:$J$22,V$9,0),4)</f>
        <v>1.018</v>
      </c>
      <c r="W19" s="275">
        <f>ROUND(VLOOKUP(MID($E19,4,3),'Wochentag F(WT)'!$B$7:$J$22,W$9,0),4)</f>
        <v>1.0356000000000001</v>
      </c>
      <c r="X19" s="276">
        <f t="shared" si="2"/>
        <v>1.0106000000000002</v>
      </c>
      <c r="Y19" s="293"/>
      <c r="Z19" s="211"/>
    </row>
    <row r="20" spans="2:26" s="143" customFormat="1">
      <c r="B20" s="144">
        <v>9</v>
      </c>
      <c r="C20" s="145" t="str">
        <f t="shared" si="0"/>
        <v>Stadtwerke Zweibrücken</v>
      </c>
      <c r="D20" s="62" t="s">
        <v>247</v>
      </c>
      <c r="E20" s="165" t="s">
        <v>675</v>
      </c>
      <c r="F20" s="297" t="str">
        <f>VLOOKUP($E20,'BDEW-Standard'!$B$3:$M$94,F$9,0)</f>
        <v>BH4</v>
      </c>
      <c r="H20" s="274">
        <f>ROUND(VLOOKUP($E20,'BDEW-Standard'!$B$3:$M$94,H$9,0),7)</f>
        <v>2.4595180999999999</v>
      </c>
      <c r="I20" s="274">
        <f>ROUND(VLOOKUP($E20,'BDEW-Standard'!$B$3:$M$94,I$9,0),7)</f>
        <v>-35.253212400000002</v>
      </c>
      <c r="J20" s="274">
        <f>ROUND(VLOOKUP($E20,'BDEW-Standard'!$B$3:$M$94,J$9,0),7)</f>
        <v>6.0587001000000003</v>
      </c>
      <c r="K20" s="274">
        <f>ROUND(VLOOKUP($E20,'BDEW-Standard'!$B$3:$M$94,K$9,0),7)</f>
        <v>0.16473699999999999</v>
      </c>
      <c r="L20" s="338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9">
        <f t="shared" si="1"/>
        <v>1.043802057143173</v>
      </c>
      <c r="R20" s="275">
        <f>ROUND(VLOOKUP(MID($E20,4,3),'Wochentag F(WT)'!$B$7:$J$22,R$9,0),4)</f>
        <v>0.97670000000000001</v>
      </c>
      <c r="S20" s="275">
        <f>ROUND(VLOOKUP(MID($E20,4,3),'Wochentag F(WT)'!$B$7:$J$22,S$9,0),4)</f>
        <v>1.0388999999999999</v>
      </c>
      <c r="T20" s="275">
        <f>ROUND(VLOOKUP(MID($E20,4,3),'Wochentag F(WT)'!$B$7:$J$22,T$9,0),4)</f>
        <v>1.0027999999999999</v>
      </c>
      <c r="U20" s="275">
        <f>ROUND(VLOOKUP(MID($E20,4,3),'Wochentag F(WT)'!$B$7:$J$22,U$9,0),4)</f>
        <v>1.0162</v>
      </c>
      <c r="V20" s="275">
        <f>ROUND(VLOOKUP(MID($E20,4,3),'Wochentag F(WT)'!$B$7:$J$22,V$9,0),4)</f>
        <v>1.0024</v>
      </c>
      <c r="W20" s="275">
        <f>ROUND(VLOOKUP(MID($E20,4,3),'Wochentag F(WT)'!$B$7:$J$22,W$9,0),4)</f>
        <v>1.0043</v>
      </c>
      <c r="X20" s="276">
        <f t="shared" si="2"/>
        <v>0.95870000000000122</v>
      </c>
      <c r="Y20" s="293"/>
      <c r="Z20" s="211"/>
    </row>
    <row r="21" spans="2:26" s="143" customFormat="1">
      <c r="B21" s="144">
        <v>10</v>
      </c>
      <c r="C21" s="145" t="str">
        <f t="shared" si="0"/>
        <v>Stadtwerke Zweibrücken</v>
      </c>
      <c r="D21" s="62" t="s">
        <v>247</v>
      </c>
      <c r="E21" s="165" t="s">
        <v>676</v>
      </c>
      <c r="F21" s="297" t="str">
        <f>VLOOKUP($E21,'BDEW-Standard'!$B$3:$M$94,F$9,0)</f>
        <v>WA4</v>
      </c>
      <c r="H21" s="274">
        <f>ROUND(VLOOKUP($E21,'BDEW-Standard'!$B$3:$M$94,H$9,0),7)</f>
        <v>1.0535874999999999</v>
      </c>
      <c r="I21" s="274">
        <f>ROUND(VLOOKUP($E21,'BDEW-Standard'!$B$3:$M$94,I$9,0),7)</f>
        <v>-35.299999999999997</v>
      </c>
      <c r="J21" s="274">
        <f>ROUND(VLOOKUP($E21,'BDEW-Standard'!$B$3:$M$94,J$9,0),7)</f>
        <v>4.8662747</v>
      </c>
      <c r="K21" s="274">
        <f>ROUND(VLOOKUP($E21,'BDEW-Standard'!$B$3:$M$94,K$9,0),7)</f>
        <v>0.68110420000000005</v>
      </c>
      <c r="L21" s="338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9">
        <f t="shared" si="1"/>
        <v>1.0844348950990992</v>
      </c>
      <c r="R21" s="275">
        <f>ROUND(VLOOKUP(MID($E21,4,3),'Wochentag F(WT)'!$B$7:$J$22,R$9,0),4)</f>
        <v>1.2457</v>
      </c>
      <c r="S21" s="275">
        <f>ROUND(VLOOKUP(MID($E21,4,3),'Wochentag F(WT)'!$B$7:$J$22,S$9,0),4)</f>
        <v>1.2615000000000001</v>
      </c>
      <c r="T21" s="275">
        <f>ROUND(VLOOKUP(MID($E21,4,3),'Wochentag F(WT)'!$B$7:$J$22,T$9,0),4)</f>
        <v>1.2706999999999999</v>
      </c>
      <c r="U21" s="275">
        <f>ROUND(VLOOKUP(MID($E21,4,3),'Wochentag F(WT)'!$B$7:$J$22,U$9,0),4)</f>
        <v>1.2430000000000001</v>
      </c>
      <c r="V21" s="275">
        <f>ROUND(VLOOKUP(MID($E21,4,3),'Wochentag F(WT)'!$B$7:$J$22,V$9,0),4)</f>
        <v>1.1275999999999999</v>
      </c>
      <c r="W21" s="275">
        <f>ROUND(VLOOKUP(MID($E21,4,3),'Wochentag F(WT)'!$B$7:$J$22,W$9,0),4)</f>
        <v>0.38769999999999999</v>
      </c>
      <c r="X21" s="276">
        <f t="shared" si="2"/>
        <v>0.46379999999999999</v>
      </c>
      <c r="Y21" s="293"/>
      <c r="Z21" s="211"/>
    </row>
    <row r="22" spans="2:26" s="143" customFormat="1">
      <c r="B22" s="144">
        <v>11</v>
      </c>
      <c r="C22" s="145" t="str">
        <f t="shared" si="0"/>
        <v>Stadtwerke Zweibrücken</v>
      </c>
      <c r="D22" s="62" t="s">
        <v>247</v>
      </c>
      <c r="E22" s="165" t="s">
        <v>677</v>
      </c>
      <c r="F22" s="297" t="str">
        <f>VLOOKUP($E22,'BDEW-Standard'!$B$3:$M$94,F$9,0)</f>
        <v>HD4</v>
      </c>
      <c r="H22" s="274">
        <f>ROUND(VLOOKUP($E22,'BDEW-Standard'!$B$3:$M$94,H$9,0),7)</f>
        <v>3.0084346000000002</v>
      </c>
      <c r="I22" s="274">
        <f>ROUND(VLOOKUP($E22,'BDEW-Standard'!$B$3:$M$94,I$9,0),7)</f>
        <v>-36.607845300000001</v>
      </c>
      <c r="J22" s="274">
        <f>ROUND(VLOOKUP($E22,'BDEW-Standard'!$B$3:$M$94,J$9,0),7)</f>
        <v>7.3211870000000001</v>
      </c>
      <c r="K22" s="274">
        <f>ROUND(VLOOKUP($E22,'BDEW-Standard'!$B$3:$M$94,K$9,0),7)</f>
        <v>0.15496599999999999</v>
      </c>
      <c r="L22" s="338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9">
        <f t="shared" si="1"/>
        <v>0.97302438504000599</v>
      </c>
      <c r="R22" s="275">
        <f>ROUND(VLOOKUP(MID($E22,4,3),'Wochentag F(WT)'!$B$7:$J$22,R$9,0),4)</f>
        <v>1.03</v>
      </c>
      <c r="S22" s="275">
        <f>ROUND(VLOOKUP(MID($E22,4,3),'Wochentag F(WT)'!$B$7:$J$22,S$9,0),4)</f>
        <v>1.03</v>
      </c>
      <c r="T22" s="275">
        <f>ROUND(VLOOKUP(MID($E22,4,3),'Wochentag F(WT)'!$B$7:$J$22,T$9,0),4)</f>
        <v>1.02</v>
      </c>
      <c r="U22" s="275">
        <f>ROUND(VLOOKUP(MID($E22,4,3),'Wochentag F(WT)'!$B$7:$J$22,U$9,0),4)</f>
        <v>1.03</v>
      </c>
      <c r="V22" s="275">
        <f>ROUND(VLOOKUP(MID($E22,4,3),'Wochentag F(WT)'!$B$7:$J$22,V$9,0),4)</f>
        <v>1.01</v>
      </c>
      <c r="W22" s="275">
        <f>ROUND(VLOOKUP(MID($E22,4,3),'Wochentag F(WT)'!$B$7:$J$22,W$9,0),4)</f>
        <v>0.93</v>
      </c>
      <c r="X22" s="276">
        <f t="shared" si="2"/>
        <v>0.95000000000000018</v>
      </c>
      <c r="Y22" s="293"/>
      <c r="Z22" s="211"/>
    </row>
    <row r="23" spans="2:26" s="143" customFormat="1">
      <c r="B23" s="144">
        <v>12</v>
      </c>
      <c r="C23" s="145" t="str">
        <f t="shared" si="0"/>
        <v>Stadtwerke Zweibrücken</v>
      </c>
      <c r="D23" s="62" t="s">
        <v>247</v>
      </c>
      <c r="E23" s="165" t="s">
        <v>678</v>
      </c>
      <c r="F23" s="297" t="str">
        <f>VLOOKUP($E23,'BDEW-Standard'!$B$3:$M$94,F$9,0)</f>
        <v>GB4</v>
      </c>
      <c r="H23" s="274">
        <f>ROUND(VLOOKUP($E23,'BDEW-Standard'!$B$3:$M$94,H$9,0),7)</f>
        <v>3.6017736</v>
      </c>
      <c r="I23" s="274">
        <f>ROUND(VLOOKUP($E23,'BDEW-Standard'!$B$3:$M$94,I$9,0),7)</f>
        <v>-37.882536799999997</v>
      </c>
      <c r="J23" s="274">
        <f>ROUND(VLOOKUP($E23,'BDEW-Standard'!$B$3:$M$94,J$9,0),7)</f>
        <v>6.9836070000000001</v>
      </c>
      <c r="K23" s="274">
        <f>ROUND(VLOOKUP($E23,'BDEW-Standard'!$B$3:$M$94,K$9,0),7)</f>
        <v>5.4826199999999999E-2</v>
      </c>
      <c r="L23" s="338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9">
        <f t="shared" si="1"/>
        <v>0.90239375975311864</v>
      </c>
      <c r="R23" s="275">
        <f>ROUND(VLOOKUP(MID($E23,4,3),'Wochentag F(WT)'!$B$7:$J$22,R$9,0),4)</f>
        <v>0.98970000000000002</v>
      </c>
      <c r="S23" s="275">
        <f>ROUND(VLOOKUP(MID($E23,4,3),'Wochentag F(WT)'!$B$7:$J$22,S$9,0),4)</f>
        <v>0.9627</v>
      </c>
      <c r="T23" s="275">
        <f>ROUND(VLOOKUP(MID($E23,4,3),'Wochentag F(WT)'!$B$7:$J$22,T$9,0),4)</f>
        <v>1.0507</v>
      </c>
      <c r="U23" s="275">
        <f>ROUND(VLOOKUP(MID($E23,4,3),'Wochentag F(WT)'!$B$7:$J$22,U$9,0),4)</f>
        <v>1.0551999999999999</v>
      </c>
      <c r="V23" s="275">
        <f>ROUND(VLOOKUP(MID($E23,4,3),'Wochentag F(WT)'!$B$7:$J$22,V$9,0),4)</f>
        <v>1.0297000000000001</v>
      </c>
      <c r="W23" s="275">
        <f>ROUND(VLOOKUP(MID($E23,4,3),'Wochentag F(WT)'!$B$7:$J$22,W$9,0),4)</f>
        <v>0.97670000000000001</v>
      </c>
      <c r="X23" s="276">
        <f t="shared" si="2"/>
        <v>0.9352999999999998</v>
      </c>
      <c r="Y23" s="293"/>
      <c r="Z23" s="211"/>
    </row>
    <row r="24" spans="2:26" s="143" customFormat="1">
      <c r="B24" s="144">
        <v>13</v>
      </c>
      <c r="C24" s="145" t="str">
        <f t="shared" si="0"/>
        <v>Stadtwerke Zweibrücken</v>
      </c>
      <c r="D24" s="62" t="s">
        <v>247</v>
      </c>
      <c r="E24" s="165" t="s">
        <v>679</v>
      </c>
      <c r="F24" s="297" t="str">
        <f>VLOOKUP($E24,'BDEW-Standard'!$B$3:$M$94,F$9,0)</f>
        <v>PD4</v>
      </c>
      <c r="H24" s="274">
        <f>ROUND(VLOOKUP($E24,'BDEW-Standard'!$B$3:$M$94,H$9,0),7)</f>
        <v>3.85</v>
      </c>
      <c r="I24" s="274">
        <f>ROUND(VLOOKUP($E24,'BDEW-Standard'!$B$3:$M$94,I$9,0),7)</f>
        <v>-37</v>
      </c>
      <c r="J24" s="274">
        <f>ROUND(VLOOKUP($E24,'BDEW-Standard'!$B$3:$M$94,J$9,0),7)</f>
        <v>10.2405021</v>
      </c>
      <c r="K24" s="274">
        <f>ROUND(VLOOKUP($E24,'BDEW-Standard'!$B$3:$M$94,K$9,0),7)</f>
        <v>4.6924300000000002E-2</v>
      </c>
      <c r="L24" s="338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9">
        <f t="shared" si="1"/>
        <v>0.75691065279879233</v>
      </c>
      <c r="R24" s="275">
        <f>ROUND(VLOOKUP(MID($E24,4,3),'Wochentag F(WT)'!$B$7:$J$22,R$9,0),4)</f>
        <v>1.0214000000000001</v>
      </c>
      <c r="S24" s="275">
        <f>ROUND(VLOOKUP(MID($E24,4,3),'Wochentag F(WT)'!$B$7:$J$22,S$9,0),4)</f>
        <v>1.0866</v>
      </c>
      <c r="T24" s="275">
        <f>ROUND(VLOOKUP(MID($E24,4,3),'Wochentag F(WT)'!$B$7:$J$22,T$9,0),4)</f>
        <v>1.0720000000000001</v>
      </c>
      <c r="U24" s="275">
        <f>ROUND(VLOOKUP(MID($E24,4,3),'Wochentag F(WT)'!$B$7:$J$22,U$9,0),4)</f>
        <v>1.0557000000000001</v>
      </c>
      <c r="V24" s="275">
        <f>ROUND(VLOOKUP(MID($E24,4,3),'Wochentag F(WT)'!$B$7:$J$22,V$9,0),4)</f>
        <v>1.0117</v>
      </c>
      <c r="W24" s="275">
        <f>ROUND(VLOOKUP(MID($E24,4,3),'Wochentag F(WT)'!$B$7:$J$22,W$9,0),4)</f>
        <v>0.90010000000000001</v>
      </c>
      <c r="X24" s="276">
        <f t="shared" si="2"/>
        <v>0.85249999999999915</v>
      </c>
      <c r="Y24" s="293"/>
      <c r="Z24" s="211"/>
    </row>
    <row r="25" spans="2:26" s="143" customFormat="1">
      <c r="B25" s="144">
        <v>14</v>
      </c>
      <c r="C25" s="145" t="str">
        <f t="shared" si="0"/>
        <v>Stadtwerke Zweibrücken</v>
      </c>
      <c r="D25" s="62" t="s">
        <v>247</v>
      </c>
      <c r="E25" s="165" t="s">
        <v>669</v>
      </c>
      <c r="F25" s="297" t="str">
        <f>VLOOKUP($E25,'BDEW-Standard'!$B$3:$M$94,F$9,0)</f>
        <v>D14</v>
      </c>
      <c r="H25" s="274">
        <f>ROUND(VLOOKUP($E25,'BDEW-Standard'!$B$3:$M$94,H$9,0),7)</f>
        <v>3.1850190999999999</v>
      </c>
      <c r="I25" s="274">
        <f>ROUND(VLOOKUP($E25,'BDEW-Standard'!$B$3:$M$94,I$9,0),7)</f>
        <v>-37.412415500000002</v>
      </c>
      <c r="J25" s="274">
        <f>ROUND(VLOOKUP($E25,'BDEW-Standard'!$B$3:$M$94,J$9,0),7)</f>
        <v>6.1723179000000004</v>
      </c>
      <c r="K25" s="274">
        <f>ROUND(VLOOKUP($E25,'BDEW-Standard'!$B$3:$M$94,K$9,0),7)</f>
        <v>7.6109599999999999E-2</v>
      </c>
      <c r="L25" s="338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9">
        <f t="shared" si="1"/>
        <v>0.95508749343949439</v>
      </c>
      <c r="R25" s="275">
        <f>ROUND(VLOOKUP(MID($E25,4,3),'Wochentag F(WT)'!$B$7:$J$22,R$9,0),4)</f>
        <v>1</v>
      </c>
      <c r="S25" s="275">
        <f>ROUND(VLOOKUP(MID($E25,4,3),'Wochentag F(WT)'!$B$7:$J$22,S$9,0),4)</f>
        <v>1</v>
      </c>
      <c r="T25" s="275">
        <f>ROUND(VLOOKUP(MID($E25,4,3),'Wochentag F(WT)'!$B$7:$J$22,T$9,0),4)</f>
        <v>1</v>
      </c>
      <c r="U25" s="275">
        <f>ROUND(VLOOKUP(MID($E25,4,3),'Wochentag F(WT)'!$B$7:$J$22,U$9,0),4)</f>
        <v>1</v>
      </c>
      <c r="V25" s="275">
        <f>ROUND(VLOOKUP(MID($E25,4,3),'Wochentag F(WT)'!$B$7:$J$22,V$9,0),4)</f>
        <v>1</v>
      </c>
      <c r="W25" s="275">
        <f>ROUND(VLOOKUP(MID($E25,4,3),'Wochentag F(WT)'!$B$7:$J$22,W$9,0),4)</f>
        <v>1</v>
      </c>
      <c r="X25" s="276">
        <f t="shared" si="2"/>
        <v>1</v>
      </c>
      <c r="Y25" s="293"/>
      <c r="Z25" s="211"/>
    </row>
    <row r="26" spans="2:26" s="143" customFormat="1">
      <c r="B26" s="144">
        <v>15</v>
      </c>
      <c r="C26" s="145" t="str">
        <f t="shared" si="0"/>
        <v>Stadtwerke Zweibrücken</v>
      </c>
      <c r="D26" s="62" t="s">
        <v>247</v>
      </c>
      <c r="E26" s="165" t="s">
        <v>670</v>
      </c>
      <c r="F26" s="297" t="str">
        <f>VLOOKUP($E26,'BDEW-Standard'!$B$3:$M$94,F$9,0)</f>
        <v>D24</v>
      </c>
      <c r="H26" s="274">
        <f>ROUND(VLOOKUP($E26,'BDEW-Standard'!$B$3:$M$94,H$9,0),7)</f>
        <v>2.5187775000000001</v>
      </c>
      <c r="I26" s="274">
        <f>ROUND(VLOOKUP($E26,'BDEW-Standard'!$B$3:$M$94,I$9,0),7)</f>
        <v>-35.033375399999997</v>
      </c>
      <c r="J26" s="274">
        <f>ROUND(VLOOKUP($E26,'BDEW-Standard'!$B$3:$M$94,J$9,0),7)</f>
        <v>6.2240634000000004</v>
      </c>
      <c r="K26" s="274">
        <f>ROUND(VLOOKUP($E26,'BDEW-Standard'!$B$3:$M$94,K$9,0),7)</f>
        <v>0.10107820000000001</v>
      </c>
      <c r="L26" s="338">
        <f>ROUND(VLOOKUP($E26,'BDEW-Standard'!$B$3:$M$94,L$9,0),1)</f>
        <v>40</v>
      </c>
      <c r="M26" s="274">
        <f>ROUND(VLOOKUP($E26,'BDEW-Standard'!$B$3:$M$94,M$9,0),7)</f>
        <v>0</v>
      </c>
      <c r="N26" s="274">
        <f>ROUND(VLOOKUP($E26,'BDEW-Standard'!$B$3:$M$94,N$9,0),7)</f>
        <v>0</v>
      </c>
      <c r="O26" s="274">
        <f>ROUND(VLOOKUP($E26,'BDEW-Standard'!$B$3:$M$94,O$9,0),7)</f>
        <v>0</v>
      </c>
      <c r="P26" s="274">
        <f>ROUND(VLOOKUP($E26,'BDEW-Standard'!$B$3:$M$94,P$9,0),7)</f>
        <v>0</v>
      </c>
      <c r="Q26" s="339">
        <f t="shared" si="1"/>
        <v>1.0146273685996503</v>
      </c>
      <c r="R26" s="275">
        <f>ROUND(VLOOKUP(MID($E26,4,3),'Wochentag F(WT)'!$B$7:$J$22,R$9,0),4)</f>
        <v>1</v>
      </c>
      <c r="S26" s="275">
        <f>ROUND(VLOOKUP(MID($E26,4,3),'Wochentag F(WT)'!$B$7:$J$22,S$9,0),4)</f>
        <v>1</v>
      </c>
      <c r="T26" s="275">
        <f>ROUND(VLOOKUP(MID($E26,4,3),'Wochentag F(WT)'!$B$7:$J$22,T$9,0),4)</f>
        <v>1</v>
      </c>
      <c r="U26" s="275">
        <f>ROUND(VLOOKUP(MID($E26,4,3),'Wochentag F(WT)'!$B$7:$J$22,U$9,0),4)</f>
        <v>1</v>
      </c>
      <c r="V26" s="275">
        <f>ROUND(VLOOKUP(MID($E26,4,3),'Wochentag F(WT)'!$B$7:$J$22,V$9,0),4)</f>
        <v>1</v>
      </c>
      <c r="W26" s="275">
        <f>ROUND(VLOOKUP(MID($E26,4,3),'Wochentag F(WT)'!$B$7:$J$22,W$9,0),4)</f>
        <v>1</v>
      </c>
      <c r="X26" s="276">
        <f t="shared" si="2"/>
        <v>1</v>
      </c>
      <c r="Y26" s="293"/>
      <c r="Z26" s="211"/>
    </row>
    <row r="27" spans="2:26" s="143" customFormat="1">
      <c r="B27" s="144">
        <v>16</v>
      </c>
      <c r="C27" s="145" t="str">
        <f t="shared" si="0"/>
        <v>Stadtwerke Zweibrücken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Stadtwerke Zweibrücken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Stadtwerke Zweibrücken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Stadtwerke Zweibrücken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Stadtwerke Zweibrücken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Stadtwerke Zweibrücken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Stadtwerke Zweibrücken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Stadtwerke Zweibrücken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Stadtwerke Zweibrücken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Stadtwerke Zweibrücken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Stadtwerke Zweibrücken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Stadtwerke Zweibrücken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Stadtwerke Zweibrücken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Stadtwerke Zweibrücken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Stadtwerke Zweibrücken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26 H12:K26 C13:C33 C34:C41 M12:X26" unlockedFormula="1"/>
    <ignoredError sqref="L12:L26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B28" sqref="B28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Stadtwerke Zweibrücken GmbH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Stadtwerke Zweibrücken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9870085800001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461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9" t="s">
        <v>585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398</v>
      </c>
      <c r="G10" s="347"/>
      <c r="H10" s="347"/>
      <c r="I10" s="347"/>
      <c r="J10" s="347"/>
      <c r="K10" s="347"/>
      <c r="L10" s="348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1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4">
        <f>MIN(SUMPRODUCT($M$11:$AD$11,M12:AD12),1)</f>
        <v>1</v>
      </c>
      <c r="F12" s="301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05">
        <f t="shared" si="0"/>
        <v>0</v>
      </c>
      <c r="F14" s="302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5">
        <f t="shared" si="0"/>
        <v>0</v>
      </c>
      <c r="F15" s="302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5">
        <f t="shared" si="0"/>
        <v>1</v>
      </c>
      <c r="F16" s="302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5">
        <f t="shared" si="0"/>
        <v>1</v>
      </c>
      <c r="F17" s="302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5">
        <f t="shared" si="0"/>
        <v>1</v>
      </c>
      <c r="F18" s="302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5">
        <f t="shared" si="0"/>
        <v>1</v>
      </c>
      <c r="F19" s="302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651</v>
      </c>
      <c r="C20" s="117"/>
      <c r="D20" s="111">
        <v>12</v>
      </c>
      <c r="E20" s="305">
        <f t="shared" si="0"/>
        <v>1</v>
      </c>
      <c r="F20" s="302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5">
        <f t="shared" si="0"/>
        <v>1</v>
      </c>
      <c r="F21" s="302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5">
        <f t="shared" si="0"/>
        <v>1</v>
      </c>
      <c r="F22" s="302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5">
        <f t="shared" si="0"/>
        <v>1</v>
      </c>
      <c r="F23" s="302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05">
        <f t="shared" si="0"/>
        <v>0</v>
      </c>
      <c r="F24" s="302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5">
        <f t="shared" si="0"/>
        <v>0</v>
      </c>
      <c r="F25" s="302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5">
        <f t="shared" si="0"/>
        <v>1</v>
      </c>
      <c r="F26" s="302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5">
        <f t="shared" si="0"/>
        <v>0</v>
      </c>
      <c r="F27" s="302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05">
        <f t="shared" si="0"/>
        <v>1</v>
      </c>
      <c r="F28" s="302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05">
        <f t="shared" si="0"/>
        <v>0</v>
      </c>
      <c r="F29" s="302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5">
        <f t="shared" si="0"/>
        <v>0</v>
      </c>
      <c r="F30" s="302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05">
        <f t="shared" si="0"/>
        <v>1</v>
      </c>
      <c r="F31" s="302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5">
        <f t="shared" si="0"/>
        <v>1</v>
      </c>
      <c r="F32" s="302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6">
        <f t="shared" si="0"/>
        <v>0</v>
      </c>
      <c r="F33" s="303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347</v>
      </c>
      <c r="B1" s="213">
        <v>42173</v>
      </c>
      <c r="D1" s="131" t="s">
        <v>457</v>
      </c>
      <c r="F1" s="214" t="s">
        <v>547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654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458</v>
      </c>
      <c r="B1" s="128"/>
      <c r="D1" s="214" t="s">
        <v>547</v>
      </c>
    </row>
    <row r="2" spans="1:16">
      <c r="A2" s="234"/>
      <c r="B2" s="233" t="s">
        <v>459</v>
      </c>
    </row>
    <row r="3" spans="1:16" ht="20.100000000000001" customHeight="1">
      <c r="A3" s="351" t="s">
        <v>248</v>
      </c>
      <c r="B3" s="235" t="s">
        <v>86</v>
      </c>
      <c r="C3" s="236"/>
      <c r="D3" s="353" t="s">
        <v>460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Riebel Torsten</cp:lastModifiedBy>
  <cp:lastPrinted>2015-03-20T22:59:10Z</cp:lastPrinted>
  <dcterms:created xsi:type="dcterms:W3CDTF">2015-01-15T05:25:41Z</dcterms:created>
  <dcterms:modified xsi:type="dcterms:W3CDTF">2015-08-10T13:20:58Z</dcterms:modified>
</cp:coreProperties>
</file>